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124666f4bd078e6d/Documentos/2 Propuesta Tecnologias Tratamiento y Piscicultura/Actualizacion 2023/Contenidos 23/"/>
    </mc:Choice>
  </mc:AlternateContent>
  <xr:revisionPtr revIDLastSave="131" documentId="13_ncr:1_{7F5C7992-ECAD-4B73-8800-E678E3C6A921}" xr6:coauthVersionLast="47" xr6:coauthVersionMax="47" xr10:uidLastSave="{831EEAD5-0088-430E-A0F8-F6647651A9E6}"/>
  <bookViews>
    <workbookView xWindow="-120" yWindow="-120" windowWidth="19440" windowHeight="15000" xr2:uid="{CF40D164-47C4-4A7E-ADA4-6040E0D659EC}"/>
  </bookViews>
  <sheets>
    <sheet name="Escalera" sheetId="1" r:id="rId1"/>
    <sheet name="Datos Escalera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41" i="1" l="1"/>
  <c r="E24" i="1" l="1"/>
  <c r="H31" i="1" l="1"/>
  <c r="G30" i="1"/>
  <c r="E30" i="1"/>
  <c r="E32" i="1" s="1"/>
  <c r="H42" i="1"/>
  <c r="H44" i="1"/>
  <c r="G25" i="1"/>
  <c r="G24" i="1"/>
  <c r="H35" i="1"/>
  <c r="H29" i="1"/>
  <c r="H20" i="1"/>
  <c r="H22" i="1"/>
  <c r="H18" i="1"/>
  <c r="H16" i="1"/>
  <c r="H14" i="1"/>
  <c r="G28" i="1"/>
  <c r="G36" i="1" s="1"/>
  <c r="G19" i="1"/>
  <c r="G17" i="1"/>
  <c r="G15" i="1"/>
  <c r="H30" i="1" l="1"/>
  <c r="G32" i="1"/>
  <c r="G34" i="1" s="1"/>
  <c r="G43" i="1" s="1"/>
  <c r="G45" i="1" s="1"/>
  <c r="G21" i="1"/>
  <c r="G33" i="1" s="1"/>
  <c r="G23" i="1"/>
  <c r="G40" i="1" s="1"/>
  <c r="G26" i="1"/>
  <c r="E19" i="1"/>
  <c r="H19" i="1" s="1"/>
  <c r="E25" i="1"/>
  <c r="H25" i="1" s="1"/>
  <c r="H24" i="1"/>
  <c r="E28" i="1"/>
  <c r="E36" i="1" s="1"/>
  <c r="H36" i="1" s="1"/>
  <c r="E17" i="1"/>
  <c r="E34" i="1" s="1"/>
  <c r="E15" i="1"/>
  <c r="H15" i="1" s="1"/>
  <c r="H32" i="1" l="1"/>
  <c r="H34" i="1"/>
  <c r="G37" i="1"/>
  <c r="H17" i="1"/>
  <c r="H28" i="1"/>
  <c r="G27" i="1"/>
  <c r="E21" i="1"/>
  <c r="E37" i="1" s="1"/>
  <c r="E23" i="1"/>
  <c r="E26" i="1"/>
  <c r="D22" i="1" l="1"/>
  <c r="E40" i="1"/>
  <c r="E27" i="1"/>
  <c r="H27" i="1" s="1"/>
  <c r="H37" i="1"/>
  <c r="H21" i="1"/>
  <c r="E33" i="1"/>
  <c r="H33" i="1" s="1"/>
  <c r="H23" i="1"/>
  <c r="H26" i="1"/>
  <c r="E41" i="1" l="1"/>
  <c r="E43" i="1"/>
  <c r="E45" i="1" s="1"/>
  <c r="D45" i="1" s="1"/>
  <c r="H40" i="1"/>
  <c r="H39" i="1"/>
  <c r="D33" i="1"/>
  <c r="H41" i="1" l="1"/>
  <c r="H43" i="1"/>
  <c r="H45" i="1"/>
</calcChain>
</file>

<file path=xl/sharedStrings.xml><?xml version="1.0" encoding="utf-8"?>
<sst xmlns="http://schemas.openxmlformats.org/spreadsheetml/2006/main" count="130" uniqueCount="98">
  <si>
    <t>ESCALERA PARA PECES</t>
  </si>
  <si>
    <t>Ancho de Garganta</t>
  </si>
  <si>
    <t>Coeficiente C</t>
  </si>
  <si>
    <t>Exponente n</t>
  </si>
  <si>
    <t>pg</t>
  </si>
  <si>
    <t>Fuente:</t>
  </si>
  <si>
    <t>Clasificación de la Información</t>
  </si>
  <si>
    <t>Variables Principales de Entrada</t>
  </si>
  <si>
    <t>Parámetros de Diseño Asumidos</t>
  </si>
  <si>
    <t>Indicadores de Control</t>
  </si>
  <si>
    <t>Parámetros y Datos de Diseño Calculados</t>
  </si>
  <si>
    <t>Lps</t>
  </si>
  <si>
    <t>m</t>
  </si>
  <si>
    <t>u</t>
  </si>
  <si>
    <t>Escalera para Peces</t>
  </si>
  <si>
    <t>Angulo de Inclinación</t>
  </si>
  <si>
    <t>grados</t>
  </si>
  <si>
    <t>Ancho de Garganta  W</t>
  </si>
  <si>
    <t>cm</t>
  </si>
  <si>
    <t>Ha</t>
  </si>
  <si>
    <t>Velocidad Media en la Garganta</t>
  </si>
  <si>
    <t>m/s</t>
  </si>
  <si>
    <t>Distancia Horizontal Máxima entre Pantallas</t>
  </si>
  <si>
    <t>D</t>
  </si>
  <si>
    <t>Caida del Nivel entre Pantallas</t>
  </si>
  <si>
    <t>dH</t>
  </si>
  <si>
    <t>Distancia entre Pantallas a lo Largo del Canal</t>
  </si>
  <si>
    <t>DL</t>
  </si>
  <si>
    <t>Longitud de la Pantalla</t>
  </si>
  <si>
    <t>Ancho del Canal</t>
  </si>
  <si>
    <t>No de Pantallas Requeridas</t>
  </si>
  <si>
    <t xml:space="preserve">Longitud del Canal </t>
  </si>
  <si>
    <t>Diferencia de Niveles en la Escalera</t>
  </si>
  <si>
    <t>Dmax</t>
  </si>
  <si>
    <t>Máximo 30%</t>
  </si>
  <si>
    <t>Distancia entre Pantallas en Garganta             Dp</t>
  </si>
  <si>
    <r>
      <t>Ha</t>
    </r>
    <r>
      <rPr>
        <sz val="8"/>
        <color rgb="FF000000"/>
        <rFont val="Arial"/>
        <family val="2"/>
      </rPr>
      <t>max</t>
    </r>
  </si>
  <si>
    <t>Hr</t>
  </si>
  <si>
    <t>Coeficiente de Descarga en Vertederos de Cresta Aguda</t>
  </si>
  <si>
    <t>Cd</t>
  </si>
  <si>
    <t>Caudal de Rebose sobre Pantalla</t>
  </si>
  <si>
    <t>Lp</t>
  </si>
  <si>
    <t>Ap</t>
  </si>
  <si>
    <t>Operación con Caudal Máximo</t>
  </si>
  <si>
    <t>Caudal Máximo en la Escalera</t>
  </si>
  <si>
    <t>Operación en Condiciones de Operación Normales</t>
  </si>
  <si>
    <t>Borde Libre</t>
  </si>
  <si>
    <t>Altura del Flujo sobre la Pantalla</t>
  </si>
  <si>
    <t>Q</t>
  </si>
  <si>
    <t xml:space="preserve">Parámetros  tomados de la Literatura Científica o Técnica </t>
  </si>
  <si>
    <t>Resultados Finales e Indicadores de Desempeño</t>
  </si>
  <si>
    <t>Otros Cálculos</t>
  </si>
  <si>
    <t>Fuente</t>
  </si>
  <si>
    <t>Calculo Alterno</t>
  </si>
  <si>
    <t>Diferencia</t>
  </si>
  <si>
    <t>Variable de Ajuste</t>
  </si>
  <si>
    <t>Pendiente del Canal                                       S</t>
  </si>
  <si>
    <t>Distancia Horizontal entre Pantallas Asumida&lt; Dmax</t>
  </si>
  <si>
    <t>Ecuación F-19. Harlan Bengtson (Ref. F-54)</t>
  </si>
  <si>
    <t>Ancho de la Pantalla             Bp</t>
  </si>
  <si>
    <t xml:space="preserve">Información de Entrada </t>
  </si>
  <si>
    <t>Información de Salida</t>
  </si>
  <si>
    <t>INTRUCCIONES SOBRE EL CÁLCULO ALTERNO</t>
  </si>
  <si>
    <t xml:space="preserve">Para revertir esta operación, se coloca en la casilla  del parámetro modificado el valor correspondiente </t>
  </si>
  <si>
    <t xml:space="preserve">Para hacer la gráfica de un parámetro contra divesas variables, se ejecutan las siguientes instrucciones: </t>
  </si>
  <si>
    <t xml:space="preserve">- Los valores del parámetro van en la abscisa o eje horizontal, y los de las variables en las ordenadas. </t>
  </si>
  <si>
    <t>- Se rellena la fila a la derecha del parámetro con valores que se incrementan una cantidad fija.</t>
  </si>
  <si>
    <t xml:space="preserve">- Al finalizar, se copian los valores de la abcisa y las ordenadas, y se pegan traspuestos en otra hoja. </t>
  </si>
  <si>
    <t>Harlan Bengtson. (Ref. F-54).</t>
  </si>
  <si>
    <t>Esta operación permite analizar el cambio de las variables calculadas al cambiar algunos parámetros.</t>
  </si>
  <si>
    <t>El cálculo alterno se realiza modificando el valor de uno o varios  parámetros en esta columna.</t>
  </si>
  <si>
    <t>Los parámetros que se puden modificar corresponden a la Información de Entrada.</t>
  </si>
  <si>
    <t xml:space="preserve">El color de este parámetro se cambia a un color distintivo para diferenciarlo. </t>
  </si>
  <si>
    <t>En el cálculo alterno es necesario aplicar la Función Objetivo en los parámetros indicados.</t>
  </si>
  <si>
    <t xml:space="preserve">Se puede tener en la abscisa una variable (p.e. caudal) que sea directamente proporcional al parámetro </t>
  </si>
  <si>
    <t>que se cambia (p.e. velocidad de los chorros)</t>
  </si>
  <si>
    <t xml:space="preserve">Cuando el cambio en el parámetro afecta el caudal, podrían requerirse cambios en dimensiones de </t>
  </si>
  <si>
    <t>tuberías y estructuras.</t>
  </si>
  <si>
    <t>Para incorporar los cambios en el cálculo original, se copian en este los datos del Cálculo Alterno,</t>
  </si>
  <si>
    <t>y luego se quita el color distitivo en este último.</t>
  </si>
  <si>
    <t>- En el Cálculo Alterno se coloca sucesivamente cada valor del parámetro, y los valores de las variables</t>
  </si>
  <si>
    <t xml:space="preserve">  de interés se copian en la misma fila, y en la columna correspondiente al valor del parámetro.</t>
  </si>
  <si>
    <t>- Esta operación se repite para todos los valores del parámetro.</t>
  </si>
  <si>
    <t>- Se realiza la gráfica a partir de las columnas de la abcisa y de las ordenadas.</t>
  </si>
  <si>
    <t>Notas</t>
  </si>
  <si>
    <t>a la columna E, y luego se quita el color distintivo.</t>
  </si>
  <si>
    <t>Es importante verificar el cumplimento de las condiciones indIcadas en la columna D</t>
  </si>
  <si>
    <t>Longitud de la Zona Curva</t>
  </si>
  <si>
    <t>Longitud de Lámina</t>
  </si>
  <si>
    <t>Ancho de la Pantalla (Diametaro de Zona Curva)</t>
  </si>
  <si>
    <t>W = 3", 6", 9", 12",18" o 24"</t>
  </si>
  <si>
    <t>Caudal Máximo en la Garganta</t>
  </si>
  <si>
    <t>Altura Máxima del Flujo sobre la Pantalla</t>
  </si>
  <si>
    <t>Profundidad de la Garganta</t>
  </si>
  <si>
    <t>Profundidad Mínima en la Garganta</t>
  </si>
  <si>
    <t>Caudal Mínimo</t>
  </si>
  <si>
    <t>Dato de Diseño</t>
  </si>
  <si>
    <t>Hoja "Datos Escalera"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</si>
</sst>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_(* #,##0.00_);_(* \(#,##0.00\);_(* &quot;-&quot;??_);_(@_)"/>
    <numFmt numFmtId="166" formatCode="0.0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000000"/>
      <name val="Times New Roman"/>
      <family val="1"/>
    </font>
    <font>
      <sz val="11"/>
      <color theme="1"/>
      <name val="Arial"/>
      <family val="2"/>
    </font>
    <font>
      <sz val="11"/>
      <color rgb="FFFF0000"/>
      <name val="Arial"/>
      <family val="2"/>
      <charset val="1"/>
    </font>
    <font>
      <b/>
      <sz val="12"/>
      <name val="Arial"/>
      <family val="2"/>
      <charset val="1"/>
    </font>
    <font>
      <sz val="11"/>
      <color rgb="FF000000"/>
      <name val="Arial"/>
      <family val="2"/>
      <charset val="1"/>
    </font>
    <font>
      <sz val="11"/>
      <color rgb="FF000000"/>
      <name val="Arial"/>
      <family val="2"/>
    </font>
    <font>
      <sz val="11"/>
      <name val="Arial"/>
      <family val="2"/>
      <charset val="1"/>
    </font>
    <font>
      <sz val="11"/>
      <name val="Arial"/>
      <family val="2"/>
    </font>
    <font>
      <sz val="11"/>
      <color rgb="FFFF0000"/>
      <name val="Arial"/>
      <family val="2"/>
    </font>
    <font>
      <b/>
      <sz val="11"/>
      <name val="Arial"/>
      <family val="2"/>
      <charset val="1"/>
    </font>
    <font>
      <sz val="8"/>
      <color rgb="FF000000"/>
      <name val="Arial"/>
      <family val="2"/>
    </font>
    <font>
      <b/>
      <sz val="12"/>
      <name val="Arial"/>
      <family val="2"/>
    </font>
    <font>
      <b/>
      <sz val="12"/>
      <color rgb="FF000000"/>
      <name val="Calibri"/>
      <family val="2"/>
      <charset val="1"/>
    </font>
    <font>
      <sz val="11"/>
      <name val="Calibri"/>
      <family val="2"/>
      <charset val="1"/>
    </font>
  </fonts>
  <fills count="13">
    <fill>
      <patternFill patternType="none"/>
    </fill>
    <fill>
      <patternFill patternType="gray125"/>
    </fill>
    <fill>
      <patternFill patternType="solid">
        <fgColor rgb="FFCCFF99"/>
        <bgColor rgb="FFCCFFCC"/>
      </patternFill>
    </fill>
    <fill>
      <patternFill patternType="solid">
        <fgColor rgb="FFD2F9FE"/>
        <bgColor rgb="FFCCFFFF"/>
      </patternFill>
    </fill>
    <fill>
      <patternFill patternType="solid">
        <fgColor theme="8" tint="0.79998168889431442"/>
        <bgColor rgb="FFDBEEF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42"/>
        <bgColor rgb="FFFBE5D6"/>
      </patternFill>
    </fill>
    <fill>
      <patternFill patternType="solid">
        <fgColor rgb="FFFFF2CC"/>
        <bgColor rgb="FFDEEBF7"/>
      </patternFill>
    </fill>
    <fill>
      <patternFill patternType="solid">
        <fgColor rgb="FFFFF2CC"/>
        <bgColor rgb="FFCC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BE5D6"/>
      </patternFill>
    </fill>
    <fill>
      <patternFill patternType="solid">
        <fgColor theme="8" tint="0.79998168889431442"/>
        <bgColor rgb="FFCCFFFF"/>
      </patternFill>
    </fill>
    <fill>
      <patternFill patternType="solid">
        <fgColor theme="5" tint="0.79998168889431442"/>
        <bgColor rgb="FFCCFFFF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0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left"/>
    </xf>
    <xf numFmtId="9" fontId="1" fillId="0" borderId="0" xfId="1"/>
    <xf numFmtId="164" fontId="0" fillId="0" borderId="0" xfId="0" applyNumberFormat="1"/>
    <xf numFmtId="0" fontId="2" fillId="0" borderId="4" xfId="0" applyFont="1" applyBorder="1" applyAlignment="1">
      <alignment horizontal="center" vertical="center" wrapText="1"/>
    </xf>
    <xf numFmtId="0" fontId="3" fillId="0" borderId="0" xfId="0" applyFont="1"/>
    <xf numFmtId="0" fontId="4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right" indent="1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9" fillId="0" borderId="0" xfId="0" applyFont="1"/>
    <xf numFmtId="0" fontId="9" fillId="0" borderId="0" xfId="0" applyFont="1" applyAlignment="1">
      <alignment horizontal="center"/>
    </xf>
    <xf numFmtId="0" fontId="6" fillId="4" borderId="5" xfId="0" applyFont="1" applyFill="1" applyBorder="1"/>
    <xf numFmtId="0" fontId="6" fillId="4" borderId="6" xfId="0" applyFont="1" applyFill="1" applyBorder="1"/>
    <xf numFmtId="0" fontId="6" fillId="4" borderId="7" xfId="0" applyFont="1" applyFill="1" applyBorder="1"/>
    <xf numFmtId="0" fontId="10" fillId="0" borderId="0" xfId="0" applyFont="1" applyAlignment="1">
      <alignment horizontal="center"/>
    </xf>
    <xf numFmtId="0" fontId="8" fillId="7" borderId="5" xfId="0" applyFont="1" applyFill="1" applyBorder="1"/>
    <xf numFmtId="0" fontId="8" fillId="7" borderId="7" xfId="0" applyFont="1" applyFill="1" applyBorder="1"/>
    <xf numFmtId="1" fontId="6" fillId="8" borderId="6" xfId="0" applyNumberFormat="1" applyFont="1" applyFill="1" applyBorder="1" applyAlignment="1">
      <alignment horizontal="center"/>
    </xf>
    <xf numFmtId="2" fontId="6" fillId="8" borderId="6" xfId="0" applyNumberFormat="1" applyFont="1" applyFill="1" applyBorder="1" applyAlignment="1">
      <alignment horizontal="right" vertical="center" indent="1"/>
    </xf>
    <xf numFmtId="1" fontId="6" fillId="3" borderId="6" xfId="0" applyNumberFormat="1" applyFont="1" applyFill="1" applyBorder="1" applyAlignment="1">
      <alignment horizontal="center"/>
    </xf>
    <xf numFmtId="2" fontId="8" fillId="0" borderId="6" xfId="0" applyNumberFormat="1" applyFont="1" applyBorder="1" applyAlignment="1">
      <alignment horizontal="right" indent="1"/>
    </xf>
    <xf numFmtId="0" fontId="6" fillId="0" borderId="7" xfId="0" applyFont="1" applyBorder="1"/>
    <xf numFmtId="2" fontId="8" fillId="6" borderId="6" xfId="0" applyNumberFormat="1" applyFont="1" applyFill="1" applyBorder="1" applyAlignment="1">
      <alignment horizontal="right" indent="1"/>
    </xf>
    <xf numFmtId="9" fontId="6" fillId="3" borderId="6" xfId="1" applyFont="1" applyFill="1" applyBorder="1" applyAlignment="1">
      <alignment horizontal="right" indent="1"/>
    </xf>
    <xf numFmtId="2" fontId="6" fillId="3" borderId="6" xfId="0" applyNumberFormat="1" applyFont="1" applyFill="1" applyBorder="1" applyAlignment="1">
      <alignment horizontal="right" indent="1"/>
    </xf>
    <xf numFmtId="0" fontId="6" fillId="9" borderId="8" xfId="0" applyFont="1" applyFill="1" applyBorder="1" applyAlignment="1">
      <alignment horizontal="center"/>
    </xf>
    <xf numFmtId="1" fontId="6" fillId="6" borderId="6" xfId="0" applyNumberFormat="1" applyFont="1" applyFill="1" applyBorder="1" applyAlignment="1">
      <alignment horizontal="center"/>
    </xf>
    <xf numFmtId="1" fontId="6" fillId="0" borderId="6" xfId="0" applyNumberFormat="1" applyFont="1" applyBorder="1" applyAlignment="1">
      <alignment horizontal="center"/>
    </xf>
    <xf numFmtId="1" fontId="6" fillId="3" borderId="10" xfId="0" applyNumberFormat="1" applyFont="1" applyFill="1" applyBorder="1" applyAlignment="1">
      <alignment horizontal="center"/>
    </xf>
    <xf numFmtId="1" fontId="6" fillId="3" borderId="10" xfId="0" applyNumberFormat="1" applyFont="1" applyFill="1" applyBorder="1" applyAlignment="1">
      <alignment horizontal="right" vertical="center" indent="1"/>
    </xf>
    <xf numFmtId="1" fontId="6" fillId="3" borderId="8" xfId="0" applyNumberFormat="1" applyFont="1" applyFill="1" applyBorder="1" applyAlignment="1">
      <alignment horizontal="center"/>
    </xf>
    <xf numFmtId="2" fontId="6" fillId="3" borderId="8" xfId="0" applyNumberFormat="1" applyFont="1" applyFill="1" applyBorder="1" applyAlignment="1">
      <alignment horizontal="right" vertical="center" indent="1"/>
    </xf>
    <xf numFmtId="2" fontId="8" fillId="0" borderId="6" xfId="0" applyNumberFormat="1" applyFont="1" applyBorder="1" applyAlignment="1">
      <alignment horizontal="right" vertical="center" indent="1"/>
    </xf>
    <xf numFmtId="2" fontId="8" fillId="0" borderId="6" xfId="0" applyNumberFormat="1" applyFont="1" applyBorder="1" applyAlignment="1">
      <alignment horizontal="center" vertical="center"/>
    </xf>
    <xf numFmtId="1" fontId="6" fillId="8" borderId="6" xfId="0" applyNumberFormat="1" applyFont="1" applyFill="1" applyBorder="1" applyAlignment="1">
      <alignment horizontal="right" vertical="center" indent="1"/>
    </xf>
    <xf numFmtId="165" fontId="9" fillId="9" borderId="8" xfId="0" applyNumberFormat="1" applyFont="1" applyFill="1" applyBorder="1"/>
    <xf numFmtId="0" fontId="6" fillId="4" borderId="6" xfId="0" applyFont="1" applyFill="1" applyBorder="1" applyAlignment="1">
      <alignment horizontal="right" indent="1"/>
    </xf>
    <xf numFmtId="0" fontId="10" fillId="9" borderId="6" xfId="0" applyFont="1" applyFill="1" applyBorder="1" applyAlignment="1">
      <alignment horizontal="center" vertical="center"/>
    </xf>
    <xf numFmtId="2" fontId="8" fillId="10" borderId="6" xfId="0" applyNumberFormat="1" applyFont="1" applyFill="1" applyBorder="1" applyAlignment="1">
      <alignment horizontal="right" vertical="center" indent="1"/>
    </xf>
    <xf numFmtId="0" fontId="6" fillId="0" borderId="5" xfId="0" applyFont="1" applyBorder="1"/>
    <xf numFmtId="2" fontId="6" fillId="0" borderId="6" xfId="0" applyNumberFormat="1" applyFont="1" applyBorder="1" applyAlignment="1">
      <alignment horizontal="right" indent="1"/>
    </xf>
    <xf numFmtId="0" fontId="6" fillId="4" borderId="6" xfId="0" applyFont="1" applyFill="1" applyBorder="1" applyAlignment="1">
      <alignment horizontal="center"/>
    </xf>
    <xf numFmtId="0" fontId="9" fillId="5" borderId="5" xfId="0" applyFont="1" applyFill="1" applyBorder="1"/>
    <xf numFmtId="0" fontId="9" fillId="5" borderId="7" xfId="0" applyFont="1" applyFill="1" applyBorder="1"/>
    <xf numFmtId="0" fontId="8" fillId="3" borderId="5" xfId="0" applyFont="1" applyFill="1" applyBorder="1"/>
    <xf numFmtId="0" fontId="8" fillId="3" borderId="7" xfId="0" applyFont="1" applyFill="1" applyBorder="1"/>
    <xf numFmtId="0" fontId="8" fillId="2" borderId="5" xfId="0" applyFont="1" applyFill="1" applyBorder="1"/>
    <xf numFmtId="0" fontId="8" fillId="6" borderId="5" xfId="0" applyFont="1" applyFill="1" applyBorder="1"/>
    <xf numFmtId="0" fontId="8" fillId="2" borderId="7" xfId="0" applyFont="1" applyFill="1" applyBorder="1"/>
    <xf numFmtId="0" fontId="7" fillId="0" borderId="0" xfId="0" applyFont="1"/>
    <xf numFmtId="0" fontId="8" fillId="6" borderId="7" xfId="0" applyFont="1" applyFill="1" applyBorder="1"/>
    <xf numFmtId="0" fontId="4" fillId="4" borderId="6" xfId="0" applyFont="1" applyFill="1" applyBorder="1" applyAlignment="1">
      <alignment horizontal="center"/>
    </xf>
    <xf numFmtId="1" fontId="6" fillId="11" borderId="10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13" fillId="0" borderId="2" xfId="0" applyFont="1" applyBorder="1" applyAlignment="1">
      <alignment horizontal="center" vertical="center" wrapText="1"/>
    </xf>
    <xf numFmtId="166" fontId="13" fillId="0" borderId="2" xfId="0" applyNumberFormat="1" applyFont="1" applyBorder="1" applyAlignment="1">
      <alignment horizontal="center" vertical="center" wrapText="1"/>
    </xf>
    <xf numFmtId="0" fontId="6" fillId="3" borderId="6" xfId="0" applyFont="1" applyFill="1" applyBorder="1"/>
    <xf numFmtId="1" fontId="6" fillId="0" borderId="6" xfId="0" applyNumberFormat="1" applyFont="1" applyBorder="1"/>
    <xf numFmtId="0" fontId="6" fillId="3" borderId="10" xfId="0" applyFont="1" applyFill="1" applyBorder="1"/>
    <xf numFmtId="0" fontId="6" fillId="3" borderId="8" xfId="0" applyFont="1" applyFill="1" applyBorder="1"/>
    <xf numFmtId="0" fontId="6" fillId="0" borderId="6" xfId="0" applyFont="1" applyBorder="1"/>
    <xf numFmtId="0" fontId="6" fillId="8" borderId="6" xfId="0" applyFont="1" applyFill="1" applyBorder="1"/>
    <xf numFmtId="0" fontId="8" fillId="0" borderId="6" xfId="0" applyFont="1" applyBorder="1" applyAlignment="1">
      <alignment horizontal="left" vertical="center" wrapText="1"/>
    </xf>
    <xf numFmtId="1" fontId="6" fillId="10" borderId="6" xfId="0" applyNumberFormat="1" applyFont="1" applyFill="1" applyBorder="1" applyAlignment="1">
      <alignment vertical="center"/>
    </xf>
    <xf numFmtId="0" fontId="3" fillId="0" borderId="2" xfId="0" applyFont="1" applyBorder="1"/>
    <xf numFmtId="0" fontId="3" fillId="0" borderId="2" xfId="0" applyFont="1" applyBorder="1" applyAlignment="1">
      <alignment horizontal="right"/>
    </xf>
    <xf numFmtId="0" fontId="6" fillId="6" borderId="6" xfId="0" applyFont="1" applyFill="1" applyBorder="1"/>
    <xf numFmtId="0" fontId="8" fillId="0" borderId="6" xfId="0" applyFont="1" applyBorder="1"/>
    <xf numFmtId="0" fontId="6" fillId="10" borderId="6" xfId="0" applyFont="1" applyFill="1" applyBorder="1" applyAlignment="1">
      <alignment vertical="center"/>
    </xf>
    <xf numFmtId="0" fontId="11" fillId="0" borderId="0" xfId="0" applyFont="1"/>
    <xf numFmtId="0" fontId="6" fillId="0" borderId="0" xfId="0" applyFont="1" applyAlignment="1">
      <alignment horizontal="left"/>
    </xf>
    <xf numFmtId="0" fontId="6" fillId="11" borderId="10" xfId="0" applyFont="1" applyFill="1" applyBorder="1" applyAlignment="1">
      <alignment vertical="center"/>
    </xf>
    <xf numFmtId="9" fontId="6" fillId="0" borderId="5" xfId="1" applyFont="1" applyFill="1" applyBorder="1" applyAlignment="1">
      <alignment horizontal="right" indent="1"/>
    </xf>
    <xf numFmtId="2" fontId="8" fillId="0" borderId="5" xfId="0" applyNumberFormat="1" applyFont="1" applyBorder="1" applyAlignment="1">
      <alignment horizontal="right" indent="1"/>
    </xf>
    <xf numFmtId="2" fontId="6" fillId="0" borderId="11" xfId="0" applyNumberFormat="1" applyFont="1" applyBorder="1" applyAlignment="1">
      <alignment horizontal="right" vertical="center" indent="1"/>
    </xf>
    <xf numFmtId="2" fontId="6" fillId="0" borderId="5" xfId="0" applyNumberFormat="1" applyFont="1" applyBorder="1" applyAlignment="1">
      <alignment horizontal="right" indent="1"/>
    </xf>
    <xf numFmtId="0" fontId="6" fillId="0" borderId="5" xfId="0" applyFont="1" applyBorder="1" applyAlignment="1">
      <alignment horizontal="right" indent="1"/>
    </xf>
    <xf numFmtId="2" fontId="6" fillId="0" borderId="5" xfId="0" applyNumberFormat="1" applyFont="1" applyBorder="1" applyAlignment="1">
      <alignment horizontal="right" vertical="center" indent="1"/>
    </xf>
    <xf numFmtId="2" fontId="8" fillId="0" borderId="5" xfId="0" applyNumberFormat="1" applyFont="1" applyBorder="1" applyAlignment="1">
      <alignment horizontal="right" vertical="center" indent="1"/>
    </xf>
    <xf numFmtId="1" fontId="6" fillId="0" borderId="5" xfId="0" applyNumberFormat="1" applyFont="1" applyBorder="1" applyAlignment="1">
      <alignment horizontal="right" vertical="center" indent="1"/>
    </xf>
    <xf numFmtId="2" fontId="8" fillId="0" borderId="2" xfId="0" applyNumberFormat="1" applyFont="1" applyBorder="1" applyAlignment="1">
      <alignment horizontal="right" indent="1"/>
    </xf>
    <xf numFmtId="2" fontId="8" fillId="0" borderId="3" xfId="0" applyNumberFormat="1" applyFont="1" applyBorder="1" applyAlignment="1">
      <alignment horizontal="right" indent="1"/>
    </xf>
    <xf numFmtId="0" fontId="6" fillId="4" borderId="6" xfId="0" applyFont="1" applyFill="1" applyBorder="1" applyAlignment="1">
      <alignment horizontal="right" vertical="center" indent="1"/>
    </xf>
    <xf numFmtId="0" fontId="4" fillId="0" borderId="2" xfId="0" applyFont="1" applyBorder="1" applyAlignment="1">
      <alignment horizontal="right" vertical="center"/>
    </xf>
    <xf numFmtId="0" fontId="8" fillId="4" borderId="6" xfId="0" applyFont="1" applyFill="1" applyBorder="1"/>
    <xf numFmtId="0" fontId="8" fillId="8" borderId="6" xfId="0" applyFont="1" applyFill="1" applyBorder="1"/>
    <xf numFmtId="1" fontId="8" fillId="6" borderId="6" xfId="0" applyNumberFormat="1" applyFont="1" applyFill="1" applyBorder="1"/>
    <xf numFmtId="0" fontId="0" fillId="0" borderId="6" xfId="0" applyBorder="1"/>
    <xf numFmtId="0" fontId="0" fillId="0" borderId="7" xfId="0" applyBorder="1"/>
    <xf numFmtId="0" fontId="7" fillId="0" borderId="12" xfId="0" applyFont="1" applyBorder="1"/>
    <xf numFmtId="0" fontId="7" fillId="0" borderId="13" xfId="0" applyFont="1" applyBorder="1"/>
    <xf numFmtId="0" fontId="13" fillId="0" borderId="9" xfId="0" applyFont="1" applyBorder="1" applyAlignment="1">
      <alignment horizontal="center" vertical="center" wrapText="1"/>
    </xf>
    <xf numFmtId="166" fontId="13" fillId="0" borderId="14" xfId="0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/>
    </xf>
    <xf numFmtId="0" fontId="3" fillId="0" borderId="15" xfId="0" applyFont="1" applyBorder="1"/>
    <xf numFmtId="2" fontId="6" fillId="0" borderId="2" xfId="0" applyNumberFormat="1" applyFont="1" applyBorder="1" applyAlignment="1">
      <alignment horizontal="right" vertical="center" indent="1"/>
    </xf>
    <xf numFmtId="165" fontId="9" fillId="0" borderId="5" xfId="0" applyNumberFormat="1" applyFont="1" applyBorder="1"/>
    <xf numFmtId="0" fontId="3" fillId="0" borderId="7" xfId="0" applyFont="1" applyBorder="1"/>
    <xf numFmtId="2" fontId="6" fillId="4" borderId="6" xfId="0" applyNumberFormat="1" applyFont="1" applyFill="1" applyBorder="1" applyAlignment="1">
      <alignment horizontal="right" indent="1"/>
    </xf>
    <xf numFmtId="0" fontId="6" fillId="0" borderId="2" xfId="0" applyFont="1" applyBorder="1" applyAlignment="1">
      <alignment horizontal="right" indent="1"/>
    </xf>
    <xf numFmtId="2" fontId="8" fillId="0" borderId="2" xfId="0" applyNumberFormat="1" applyFont="1" applyBorder="1" applyAlignment="1">
      <alignment horizontal="right" vertical="center" indent="1"/>
    </xf>
    <xf numFmtId="2" fontId="6" fillId="0" borderId="2" xfId="0" applyNumberFormat="1" applyFont="1" applyBorder="1" applyAlignment="1">
      <alignment horizontal="right" indent="1"/>
    </xf>
    <xf numFmtId="2" fontId="0" fillId="0" borderId="2" xfId="0" applyNumberFormat="1" applyBorder="1" applyAlignment="1">
      <alignment horizontal="center"/>
    </xf>
    <xf numFmtId="0" fontId="6" fillId="11" borderId="10" xfId="0" applyFont="1" applyFill="1" applyBorder="1" applyAlignment="1">
      <alignment vertical="center" wrapText="1"/>
    </xf>
    <xf numFmtId="1" fontId="6" fillId="3" borderId="6" xfId="0" applyNumberFormat="1" applyFont="1" applyFill="1" applyBorder="1" applyAlignment="1">
      <alignment horizontal="right" indent="1"/>
    </xf>
    <xf numFmtId="1" fontId="6" fillId="0" borderId="6" xfId="0" applyNumberFormat="1" applyFont="1" applyBorder="1" applyAlignment="1">
      <alignment horizontal="right" indent="1"/>
    </xf>
    <xf numFmtId="1" fontId="8" fillId="6" borderId="6" xfId="0" applyNumberFormat="1" applyFont="1" applyFill="1" applyBorder="1" applyAlignment="1">
      <alignment horizontal="right" indent="1"/>
    </xf>
    <xf numFmtId="1" fontId="4" fillId="12" borderId="6" xfId="0" applyNumberFormat="1" applyFont="1" applyFill="1" applyBorder="1" applyAlignment="1">
      <alignment horizontal="center"/>
    </xf>
    <xf numFmtId="2" fontId="6" fillId="12" borderId="6" xfId="0" applyNumberFormat="1" applyFont="1" applyFill="1" applyBorder="1" applyAlignment="1">
      <alignment horizontal="right" vertical="center" indent="1"/>
    </xf>
    <xf numFmtId="0" fontId="6" fillId="12" borderId="6" xfId="0" applyFont="1" applyFill="1" applyBorder="1"/>
    <xf numFmtId="0" fontId="3" fillId="0" borderId="10" xfId="0" applyFont="1" applyBorder="1"/>
    <xf numFmtId="1" fontId="4" fillId="6" borderId="6" xfId="0" applyNumberFormat="1" applyFont="1" applyFill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/>
    <xf numFmtId="0" fontId="0" fillId="0" borderId="0" xfId="0" applyAlignment="1">
      <alignment wrapText="1"/>
    </xf>
    <xf numFmtId="0" fontId="8" fillId="0" borderId="0" xfId="0" quotePrefix="1" applyFont="1" applyAlignment="1">
      <alignment vertical="center" wrapText="1"/>
    </xf>
    <xf numFmtId="0" fontId="15" fillId="0" borderId="0" xfId="0" applyFont="1" applyAlignment="1">
      <alignment vertical="center" wrapText="1"/>
    </xf>
    <xf numFmtId="0" fontId="15" fillId="0" borderId="0" xfId="0" applyFont="1"/>
    <xf numFmtId="0" fontId="15" fillId="0" borderId="0" xfId="0" applyFont="1" applyAlignment="1">
      <alignment wrapText="1"/>
    </xf>
    <xf numFmtId="0" fontId="0" fillId="0" borderId="2" xfId="0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4F41C5-C574-4180-A226-F9CE23F99AF9}">
  <dimension ref="A1:H69"/>
  <sheetViews>
    <sheetView showGridLines="0" tabSelected="1" topLeftCell="C11" zoomScale="75" zoomScaleNormal="75" workbookViewId="0">
      <selection activeCell="C13" sqref="C13:F45"/>
    </sheetView>
  </sheetViews>
  <sheetFormatPr baseColWidth="10" defaultRowHeight="14.25" x14ac:dyDescent="0.2"/>
  <cols>
    <col min="1" max="1" width="20" style="9" customWidth="1"/>
    <col min="2" max="2" width="41.42578125" style="9" customWidth="1"/>
    <col min="3" max="3" width="49.7109375" style="9" customWidth="1"/>
    <col min="4" max="4" width="26.85546875" style="13" customWidth="1"/>
    <col min="5" max="5" width="12" style="9" customWidth="1"/>
    <col min="6" max="6" width="7.28515625" style="9" customWidth="1"/>
    <col min="7" max="7" width="13.5703125" style="13" customWidth="1"/>
    <col min="8" max="8" width="14.28515625" style="9" customWidth="1"/>
    <col min="9" max="9" width="7.140625" style="9" customWidth="1"/>
    <col min="10" max="10" width="14" style="9" customWidth="1"/>
    <col min="11" max="11" width="18.28515625" style="9" customWidth="1"/>
    <col min="12" max="12" width="15.5703125" style="9" customWidth="1"/>
    <col min="13" max="16384" width="11.42578125" style="9"/>
  </cols>
  <sheetData>
    <row r="1" spans="1:8" ht="15.75" x14ac:dyDescent="0.25">
      <c r="B1" s="10"/>
      <c r="C1" s="59" t="s">
        <v>6</v>
      </c>
      <c r="D1" s="11"/>
      <c r="E1" s="12"/>
    </row>
    <row r="2" spans="1:8" x14ac:dyDescent="0.2">
      <c r="B2" s="10"/>
      <c r="C2" s="55" t="s">
        <v>60</v>
      </c>
      <c r="D2" s="11"/>
      <c r="E2" s="12"/>
    </row>
    <row r="3" spans="1:8" x14ac:dyDescent="0.2">
      <c r="B3" s="14"/>
      <c r="C3" s="52" t="s">
        <v>7</v>
      </c>
      <c r="D3" s="54"/>
      <c r="E3" s="12"/>
    </row>
    <row r="4" spans="1:8" x14ac:dyDescent="0.2">
      <c r="B4" s="14"/>
      <c r="C4" s="50" t="s">
        <v>8</v>
      </c>
      <c r="D4" s="51"/>
      <c r="F4" s="15"/>
      <c r="G4" s="16"/>
      <c r="H4" s="15"/>
    </row>
    <row r="5" spans="1:8" x14ac:dyDescent="0.2">
      <c r="B5" s="14"/>
      <c r="C5" s="17" t="s">
        <v>49</v>
      </c>
      <c r="D5" s="19"/>
      <c r="E5" s="12"/>
      <c r="F5" s="15"/>
      <c r="G5" s="16"/>
      <c r="H5" s="15"/>
    </row>
    <row r="6" spans="1:8" x14ac:dyDescent="0.2">
      <c r="B6" s="14"/>
      <c r="C6" s="95" t="s">
        <v>61</v>
      </c>
      <c r="D6" s="96"/>
      <c r="E6" s="12"/>
      <c r="F6" s="15"/>
      <c r="G6" s="16"/>
      <c r="H6" s="15"/>
    </row>
    <row r="7" spans="1:8" x14ac:dyDescent="0.2">
      <c r="B7" s="14"/>
      <c r="C7" s="48" t="s">
        <v>50</v>
      </c>
      <c r="D7" s="49"/>
      <c r="E7" s="12"/>
      <c r="F7" s="15"/>
      <c r="G7" s="16"/>
      <c r="H7" s="15"/>
    </row>
    <row r="8" spans="1:8" x14ac:dyDescent="0.2">
      <c r="B8" s="14"/>
      <c r="C8" s="53" t="s">
        <v>9</v>
      </c>
      <c r="D8" s="56"/>
      <c r="E8" s="12"/>
      <c r="F8" s="15"/>
      <c r="G8" s="16"/>
      <c r="H8" s="15"/>
    </row>
    <row r="9" spans="1:8" x14ac:dyDescent="0.2">
      <c r="B9" s="20"/>
      <c r="C9" s="21" t="s">
        <v>10</v>
      </c>
      <c r="D9" s="22"/>
      <c r="E9" s="12"/>
      <c r="F9" s="15"/>
      <c r="G9" s="16"/>
      <c r="H9" s="15"/>
    </row>
    <row r="10" spans="1:8" x14ac:dyDescent="0.2">
      <c r="B10" s="20"/>
      <c r="C10" s="45" t="s">
        <v>51</v>
      </c>
      <c r="D10" s="27"/>
      <c r="E10" s="12"/>
      <c r="F10" s="15"/>
      <c r="G10" s="16"/>
      <c r="H10" s="15"/>
    </row>
    <row r="11" spans="1:8" ht="33" customHeight="1" x14ac:dyDescent="0.25">
      <c r="A11" s="60" t="s">
        <v>84</v>
      </c>
      <c r="B11" s="60" t="s">
        <v>52</v>
      </c>
      <c r="C11" s="45"/>
      <c r="D11" s="93"/>
      <c r="E11" s="93"/>
      <c r="F11" s="94"/>
      <c r="G11" s="60" t="s">
        <v>53</v>
      </c>
      <c r="H11" s="61" t="s">
        <v>54</v>
      </c>
    </row>
    <row r="12" spans="1:8" ht="24" customHeight="1" x14ac:dyDescent="0.2">
      <c r="A12" s="70"/>
      <c r="B12" s="60"/>
      <c r="C12" s="118" t="s">
        <v>14</v>
      </c>
      <c r="D12" s="118"/>
      <c r="E12" s="118"/>
      <c r="F12" s="118"/>
      <c r="G12" s="97"/>
      <c r="H12" s="98"/>
    </row>
    <row r="13" spans="1:8" ht="15" x14ac:dyDescent="0.25">
      <c r="A13" s="70"/>
      <c r="B13" s="70"/>
      <c r="C13" s="75" t="s">
        <v>45</v>
      </c>
      <c r="D13" s="31"/>
      <c r="E13" s="41"/>
      <c r="F13" s="76"/>
      <c r="G13" s="99"/>
      <c r="H13" s="100"/>
    </row>
    <row r="14" spans="1:8" ht="15" customHeight="1" x14ac:dyDescent="0.2">
      <c r="A14" s="70"/>
      <c r="B14" s="89" t="s">
        <v>55</v>
      </c>
      <c r="C14" s="62" t="s">
        <v>56</v>
      </c>
      <c r="D14" s="25" t="s">
        <v>34</v>
      </c>
      <c r="E14" s="29">
        <v>0.25</v>
      </c>
      <c r="F14" s="62"/>
      <c r="G14" s="78">
        <v>0.25</v>
      </c>
      <c r="H14" s="86">
        <f t="shared" ref="H14:H37" si="0">G14-E14</f>
        <v>0</v>
      </c>
    </row>
    <row r="15" spans="1:8" ht="15" customHeight="1" x14ac:dyDescent="0.2">
      <c r="A15" s="70"/>
      <c r="B15" s="71"/>
      <c r="C15" s="63" t="s">
        <v>15</v>
      </c>
      <c r="D15" s="33"/>
      <c r="E15" s="26">
        <f>DEGREES(ATAN(E14))</f>
        <v>14.036243467926479</v>
      </c>
      <c r="F15" s="66" t="s">
        <v>16</v>
      </c>
      <c r="G15" s="79">
        <f>DEGREES(ATAN(G14))</f>
        <v>14.036243467926479</v>
      </c>
      <c r="H15" s="86">
        <f t="shared" si="0"/>
        <v>0</v>
      </c>
    </row>
    <row r="16" spans="1:8" ht="15" customHeight="1" x14ac:dyDescent="0.2">
      <c r="A16" s="70"/>
      <c r="B16" s="71" t="s">
        <v>96</v>
      </c>
      <c r="C16" s="64" t="s">
        <v>17</v>
      </c>
      <c r="D16" s="34" t="s">
        <v>90</v>
      </c>
      <c r="E16" s="35">
        <v>6</v>
      </c>
      <c r="F16" s="64" t="s">
        <v>4</v>
      </c>
      <c r="G16" s="85">
        <v>6</v>
      </c>
      <c r="H16" s="86">
        <f t="shared" si="0"/>
        <v>0</v>
      </c>
    </row>
    <row r="17" spans="1:8" ht="15" customHeight="1" x14ac:dyDescent="0.2">
      <c r="A17" s="70"/>
      <c r="B17" s="71"/>
      <c r="C17" s="65"/>
      <c r="D17" s="36"/>
      <c r="E17" s="37">
        <f>E16*2.54</f>
        <v>15.24</v>
      </c>
      <c r="F17" s="65" t="s">
        <v>18</v>
      </c>
      <c r="G17" s="80">
        <f>G16*2.54</f>
        <v>15.24</v>
      </c>
      <c r="H17" s="87">
        <f t="shared" si="0"/>
        <v>0</v>
      </c>
    </row>
    <row r="18" spans="1:8" ht="15" customHeight="1" x14ac:dyDescent="0.2">
      <c r="A18" s="70"/>
      <c r="B18" s="89" t="s">
        <v>55</v>
      </c>
      <c r="C18" s="62" t="s">
        <v>94</v>
      </c>
      <c r="D18" s="25" t="s">
        <v>19</v>
      </c>
      <c r="E18" s="30">
        <v>15</v>
      </c>
      <c r="F18" s="62" t="s">
        <v>18</v>
      </c>
      <c r="G18" s="81">
        <v>15</v>
      </c>
      <c r="H18" s="86">
        <f t="shared" si="0"/>
        <v>0</v>
      </c>
    </row>
    <row r="19" spans="1:8" ht="15" customHeight="1" x14ac:dyDescent="0.2">
      <c r="A19" s="70"/>
      <c r="B19" s="71"/>
      <c r="C19" s="68" t="s">
        <v>22</v>
      </c>
      <c r="D19" s="39" t="s">
        <v>33</v>
      </c>
      <c r="E19" s="38">
        <f>E18/(100*E14)</f>
        <v>0.6</v>
      </c>
      <c r="F19" s="73" t="s">
        <v>12</v>
      </c>
      <c r="G19" s="84">
        <f>G18/(100*G14)</f>
        <v>0.6</v>
      </c>
      <c r="H19" s="86">
        <f>G19-E19</f>
        <v>0</v>
      </c>
    </row>
    <row r="20" spans="1:8" ht="15" customHeight="1" x14ac:dyDescent="0.2">
      <c r="A20" s="70"/>
      <c r="B20" s="89" t="s">
        <v>55</v>
      </c>
      <c r="C20" s="62" t="s">
        <v>57</v>
      </c>
      <c r="D20" s="25" t="s">
        <v>23</v>
      </c>
      <c r="E20" s="30">
        <v>0.56000000000000005</v>
      </c>
      <c r="F20" s="62" t="s">
        <v>12</v>
      </c>
      <c r="G20" s="81">
        <v>0.56000000000000005</v>
      </c>
      <c r="H20" s="86">
        <f>G20-E20</f>
        <v>0</v>
      </c>
    </row>
    <row r="21" spans="1:8" ht="15" customHeight="1" x14ac:dyDescent="0.2">
      <c r="A21" s="70"/>
      <c r="B21" s="89"/>
      <c r="C21" s="68" t="s">
        <v>26</v>
      </c>
      <c r="D21" s="39" t="s">
        <v>27</v>
      </c>
      <c r="E21" s="38">
        <f>E20/COS(RADIANS(E15))</f>
        <v>0.57723478758647251</v>
      </c>
      <c r="F21" s="73" t="s">
        <v>12</v>
      </c>
      <c r="G21" s="81">
        <f>G20/COS(RADIANS(G15))</f>
        <v>0.57723478758647251</v>
      </c>
      <c r="H21" s="86">
        <f>G21-E21</f>
        <v>0</v>
      </c>
    </row>
    <row r="22" spans="1:8" ht="15" customHeight="1" x14ac:dyDescent="0.2">
      <c r="A22" s="70"/>
      <c r="B22" s="89" t="s">
        <v>55</v>
      </c>
      <c r="C22" s="90" t="s">
        <v>59</v>
      </c>
      <c r="D22" s="57" t="str">
        <f>IF(E23&gt;E18,"suficiente","insuficiente ")</f>
        <v>suficiente</v>
      </c>
      <c r="E22" s="42">
        <v>25</v>
      </c>
      <c r="F22" s="18" t="s">
        <v>18</v>
      </c>
      <c r="G22" s="82">
        <v>25</v>
      </c>
      <c r="H22" s="86">
        <f t="shared" si="0"/>
        <v>0</v>
      </c>
    </row>
    <row r="23" spans="1:8" ht="15" customHeight="1" x14ac:dyDescent="0.2">
      <c r="A23" s="70"/>
      <c r="B23" s="71"/>
      <c r="C23" s="73" t="s">
        <v>93</v>
      </c>
      <c r="D23" s="33" t="s">
        <v>36</v>
      </c>
      <c r="E23" s="46">
        <f>E22*COS(RADIANS(E15))</f>
        <v>24.253562503633297</v>
      </c>
      <c r="F23" s="66" t="s">
        <v>18</v>
      </c>
      <c r="G23" s="81">
        <f>G22*COS(RADIANS(G15))</f>
        <v>24.253562503633297</v>
      </c>
      <c r="H23" s="86">
        <f t="shared" si="0"/>
        <v>0</v>
      </c>
    </row>
    <row r="24" spans="1:8" ht="15" customHeight="1" x14ac:dyDescent="0.2">
      <c r="A24" s="70"/>
      <c r="B24" s="71" t="s">
        <v>97</v>
      </c>
      <c r="C24" s="90" t="s">
        <v>2</v>
      </c>
      <c r="D24" s="18"/>
      <c r="E24" s="42">
        <f>VLOOKUP(E16,'Datos Escalera'!A4:C9,2)</f>
        <v>2.06</v>
      </c>
      <c r="F24" s="18"/>
      <c r="G24" s="82">
        <f>VLOOKUP(G16,'Datos Escalera'!A4:C7,2)</f>
        <v>2.06</v>
      </c>
      <c r="H24" s="86">
        <f t="shared" si="0"/>
        <v>0</v>
      </c>
    </row>
    <row r="25" spans="1:8" ht="15" customHeight="1" x14ac:dyDescent="0.2">
      <c r="A25" s="70"/>
      <c r="B25" s="71" t="s">
        <v>97</v>
      </c>
      <c r="C25" s="90" t="s">
        <v>3</v>
      </c>
      <c r="D25" s="18"/>
      <c r="E25" s="42">
        <f>VLOOKUP(E16,'Datos Escalera'!A4:C7,3)</f>
        <v>1.58</v>
      </c>
      <c r="F25" s="18"/>
      <c r="G25" s="82">
        <f>VLOOKUP(G16,'Datos Escalera'!A4:C7,3)</f>
        <v>1.58</v>
      </c>
      <c r="H25" s="86">
        <f t="shared" si="0"/>
        <v>0</v>
      </c>
    </row>
    <row r="26" spans="1:8" ht="15" customHeight="1" x14ac:dyDescent="0.2">
      <c r="A26" s="70"/>
      <c r="B26" s="71" t="s">
        <v>58</v>
      </c>
      <c r="C26" s="91" t="s">
        <v>95</v>
      </c>
      <c r="D26" s="23"/>
      <c r="E26" s="24">
        <f>1000*E24*(E18/100)^E25</f>
        <v>102.82326962892597</v>
      </c>
      <c r="F26" s="67" t="s">
        <v>11</v>
      </c>
      <c r="G26" s="83">
        <f>1000*G24*(G18/100)^G25</f>
        <v>102.82326962892597</v>
      </c>
      <c r="H26" s="86">
        <f t="shared" si="0"/>
        <v>0</v>
      </c>
    </row>
    <row r="27" spans="1:8" ht="15" customHeight="1" x14ac:dyDescent="0.2">
      <c r="A27" s="70"/>
      <c r="B27" s="71"/>
      <c r="C27" s="92" t="s">
        <v>20</v>
      </c>
      <c r="D27" s="32"/>
      <c r="E27" s="28">
        <f>0.001*E26/(E17*E18/10000)</f>
        <v>4.4979558017902876</v>
      </c>
      <c r="F27" s="72" t="s">
        <v>21</v>
      </c>
      <c r="G27" s="79">
        <f>0.001*G26/(G18*G17/10000)</f>
        <v>4.4979558017902876</v>
      </c>
      <c r="H27" s="86">
        <f t="shared" si="0"/>
        <v>0</v>
      </c>
    </row>
    <row r="28" spans="1:8" ht="15" customHeight="1" x14ac:dyDescent="0.2">
      <c r="A28" s="70"/>
      <c r="B28" s="71"/>
      <c r="C28" s="68" t="s">
        <v>24</v>
      </c>
      <c r="D28" s="39" t="s">
        <v>25</v>
      </c>
      <c r="E28" s="38">
        <f>E14*E20</f>
        <v>0.14000000000000001</v>
      </c>
      <c r="F28" s="73" t="s">
        <v>12</v>
      </c>
      <c r="G28" s="84">
        <f>G14*G20</f>
        <v>0.14000000000000001</v>
      </c>
      <c r="H28" s="86">
        <f t="shared" si="0"/>
        <v>0</v>
      </c>
    </row>
    <row r="29" spans="1:8" ht="15" customHeight="1" x14ac:dyDescent="0.2">
      <c r="A29" s="70"/>
      <c r="B29" s="89" t="s">
        <v>55</v>
      </c>
      <c r="C29" s="62" t="s">
        <v>89</v>
      </c>
      <c r="D29" s="25" t="s">
        <v>42</v>
      </c>
      <c r="E29" s="30">
        <v>0.19</v>
      </c>
      <c r="F29" s="62" t="s">
        <v>12</v>
      </c>
      <c r="G29" s="105">
        <v>0.19</v>
      </c>
      <c r="H29" s="86">
        <f t="shared" si="0"/>
        <v>0</v>
      </c>
    </row>
    <row r="30" spans="1:8" ht="15" customHeight="1" x14ac:dyDescent="0.2">
      <c r="A30" s="70"/>
      <c r="B30" s="89"/>
      <c r="C30" s="68" t="s">
        <v>87</v>
      </c>
      <c r="D30" s="39"/>
      <c r="E30" s="38">
        <f>3.14*E29/2</f>
        <v>0.29830000000000001</v>
      </c>
      <c r="F30" s="73" t="s">
        <v>12</v>
      </c>
      <c r="G30" s="106">
        <f>3.14*G29/2</f>
        <v>0.29830000000000001</v>
      </c>
      <c r="H30" s="86">
        <f t="shared" si="0"/>
        <v>0</v>
      </c>
    </row>
    <row r="31" spans="1:8" ht="15" customHeight="1" x14ac:dyDescent="0.2">
      <c r="A31" s="70"/>
      <c r="B31" s="71" t="s">
        <v>96</v>
      </c>
      <c r="C31" s="68" t="s">
        <v>88</v>
      </c>
      <c r="D31" s="39"/>
      <c r="E31" s="38">
        <v>1</v>
      </c>
      <c r="F31" s="73" t="s">
        <v>12</v>
      </c>
      <c r="G31" s="106">
        <v>1</v>
      </c>
      <c r="H31" s="86">
        <f t="shared" si="0"/>
        <v>0</v>
      </c>
    </row>
    <row r="32" spans="1:8" ht="15" customHeight="1" x14ac:dyDescent="0.2">
      <c r="A32" s="70"/>
      <c r="B32" s="89"/>
      <c r="C32" s="18" t="s">
        <v>28</v>
      </c>
      <c r="D32" s="47"/>
      <c r="E32" s="104">
        <f>(E31-E30)+E29/2</f>
        <v>0.79669999999999996</v>
      </c>
      <c r="F32" s="18" t="s">
        <v>12</v>
      </c>
      <c r="G32" s="107">
        <f>(G31-G30)+G29/2</f>
        <v>0.79669999999999996</v>
      </c>
      <c r="H32" s="86">
        <f t="shared" si="0"/>
        <v>0</v>
      </c>
    </row>
    <row r="33" spans="1:8" ht="15" customHeight="1" x14ac:dyDescent="0.2">
      <c r="A33" s="70"/>
      <c r="B33" s="71"/>
      <c r="C33" s="69" t="s">
        <v>35</v>
      </c>
      <c r="D33" s="43" t="str">
        <f>IF(E33&lt;E17,"menos  S y más  D","suficiente ")</f>
        <v xml:space="preserve">suficiente </v>
      </c>
      <c r="E33" s="44">
        <f>100*(E21-E29)</f>
        <v>38.723478758647254</v>
      </c>
      <c r="F33" s="74" t="s">
        <v>18</v>
      </c>
      <c r="G33" s="84">
        <f>100*(G21-G29)</f>
        <v>38.723478758647254</v>
      </c>
      <c r="H33" s="86">
        <f t="shared" si="0"/>
        <v>0</v>
      </c>
    </row>
    <row r="34" spans="1:8" ht="15" customHeight="1" x14ac:dyDescent="0.2">
      <c r="A34" s="70"/>
      <c r="B34" s="71"/>
      <c r="C34" s="67" t="s">
        <v>29</v>
      </c>
      <c r="D34" s="23" t="s">
        <v>41</v>
      </c>
      <c r="E34" s="24">
        <f>E32+E17/100</f>
        <v>0.94909999999999994</v>
      </c>
      <c r="F34" s="67" t="s">
        <v>12</v>
      </c>
      <c r="G34" s="83">
        <f>G32+G17/100</f>
        <v>0.94909999999999994</v>
      </c>
      <c r="H34" s="86">
        <f t="shared" si="0"/>
        <v>0</v>
      </c>
    </row>
    <row r="35" spans="1:8" ht="15" customHeight="1" x14ac:dyDescent="0.2">
      <c r="A35" s="70"/>
      <c r="B35" s="71" t="s">
        <v>96</v>
      </c>
      <c r="C35" s="62" t="s">
        <v>32</v>
      </c>
      <c r="D35" s="25"/>
      <c r="E35" s="30">
        <v>10</v>
      </c>
      <c r="F35" s="62" t="s">
        <v>12</v>
      </c>
      <c r="G35" s="81">
        <v>10</v>
      </c>
      <c r="H35" s="86">
        <f t="shared" si="0"/>
        <v>0</v>
      </c>
    </row>
    <row r="36" spans="1:8" ht="15" customHeight="1" x14ac:dyDescent="0.2">
      <c r="A36" s="70"/>
      <c r="B36" s="71"/>
      <c r="C36" s="67" t="s">
        <v>30</v>
      </c>
      <c r="D36" s="23"/>
      <c r="E36" s="40">
        <f>INT((E35/E28+1))</f>
        <v>72</v>
      </c>
      <c r="F36" s="67" t="s">
        <v>13</v>
      </c>
      <c r="G36" s="85">
        <f>INT((G35/G28+1))</f>
        <v>72</v>
      </c>
      <c r="H36" s="86">
        <f t="shared" si="0"/>
        <v>0</v>
      </c>
    </row>
    <row r="37" spans="1:8" x14ac:dyDescent="0.2">
      <c r="A37" s="70"/>
      <c r="B37" s="70"/>
      <c r="C37" s="67" t="s">
        <v>31</v>
      </c>
      <c r="D37" s="23"/>
      <c r="E37" s="24">
        <f>E36*E21</f>
        <v>41.560904706226019</v>
      </c>
      <c r="F37" s="67" t="s">
        <v>12</v>
      </c>
      <c r="G37" s="83">
        <f>G36*G21</f>
        <v>41.560904706226019</v>
      </c>
      <c r="H37" s="86">
        <f t="shared" si="0"/>
        <v>0</v>
      </c>
    </row>
    <row r="38" spans="1:8" ht="15" x14ac:dyDescent="0.25">
      <c r="A38" s="70"/>
      <c r="B38" s="70"/>
      <c r="C38" s="75" t="s">
        <v>43</v>
      </c>
      <c r="D38" s="31"/>
      <c r="E38" s="41"/>
      <c r="F38" s="76"/>
      <c r="G38" s="102"/>
      <c r="H38" s="103"/>
    </row>
    <row r="39" spans="1:8" x14ac:dyDescent="0.2">
      <c r="A39" s="70"/>
      <c r="B39" s="70"/>
      <c r="C39" s="62" t="s">
        <v>44</v>
      </c>
      <c r="D39" s="25" t="s">
        <v>48</v>
      </c>
      <c r="E39" s="110">
        <v>300</v>
      </c>
      <c r="F39" s="62" t="s">
        <v>11</v>
      </c>
      <c r="G39" s="83">
        <v>300</v>
      </c>
      <c r="H39" s="86">
        <f>G39-E39</f>
        <v>0</v>
      </c>
    </row>
    <row r="40" spans="1:8" x14ac:dyDescent="0.2">
      <c r="A40" s="70"/>
      <c r="B40" s="71" t="s">
        <v>58</v>
      </c>
      <c r="C40" s="66" t="s">
        <v>91</v>
      </c>
      <c r="D40" s="33"/>
      <c r="E40" s="111">
        <f>1000*E24*(E23/100)^E25</f>
        <v>219.69115518537137</v>
      </c>
      <c r="F40" s="66" t="s">
        <v>11</v>
      </c>
      <c r="G40" s="83">
        <f>1000*G24*(G23/100)^G25</f>
        <v>219.69115518537137</v>
      </c>
      <c r="H40" s="86">
        <f t="shared" ref="H40" si="1">G40-E40</f>
        <v>0</v>
      </c>
    </row>
    <row r="41" spans="1:8" x14ac:dyDescent="0.2">
      <c r="A41" s="70"/>
      <c r="B41" s="71"/>
      <c r="C41" s="92" t="s">
        <v>40</v>
      </c>
      <c r="D41" s="117" t="str">
        <f>IF(E39-E40&lt;0,"no hay rebose"," hay rebose ")</f>
        <v xml:space="preserve"> hay rebose </v>
      </c>
      <c r="E41" s="112">
        <f>IF(E39-E40&gt;0,E39-E40,"no aplica")</f>
        <v>80.308844814628628</v>
      </c>
      <c r="F41" s="72" t="s">
        <v>11</v>
      </c>
      <c r="G41" s="83">
        <v>80.308844814628628</v>
      </c>
      <c r="H41" s="86">
        <f>G41-E41</f>
        <v>0</v>
      </c>
    </row>
    <row r="42" spans="1:8" ht="28.5" x14ac:dyDescent="0.2">
      <c r="A42" s="70"/>
      <c r="B42" s="70"/>
      <c r="C42" s="109" t="s">
        <v>38</v>
      </c>
      <c r="D42" s="58" t="s">
        <v>39</v>
      </c>
      <c r="E42" s="88">
        <v>1.84</v>
      </c>
      <c r="F42" s="77"/>
      <c r="G42" s="83">
        <v>1.84</v>
      </c>
      <c r="H42" s="101">
        <f t="shared" ref="H42" si="2">G42-E42</f>
        <v>0</v>
      </c>
    </row>
    <row r="43" spans="1:8" x14ac:dyDescent="0.2">
      <c r="A43" s="70"/>
      <c r="B43" s="70"/>
      <c r="C43" s="67" t="s">
        <v>47</v>
      </c>
      <c r="D43" s="23" t="s">
        <v>37</v>
      </c>
      <c r="E43" s="24">
        <f>IF(E39-E40&gt;0,(0.001*E41/(1.84*E34))^0.67,"no aplica")</f>
        <v>0.12704702513375263</v>
      </c>
      <c r="F43" s="67" t="s">
        <v>18</v>
      </c>
      <c r="G43" s="81">
        <f>(0.001*G41/(1.84*G34))^0.67</f>
        <v>0.12704702513375263</v>
      </c>
      <c r="H43" s="86">
        <f>G43-E43</f>
        <v>0</v>
      </c>
    </row>
    <row r="44" spans="1:8" x14ac:dyDescent="0.2">
      <c r="A44" s="70"/>
      <c r="B44" s="71" t="s">
        <v>96</v>
      </c>
      <c r="C44" s="62" t="s">
        <v>92</v>
      </c>
      <c r="D44" s="25"/>
      <c r="E44" s="30">
        <v>0.2</v>
      </c>
      <c r="F44" s="62" t="s">
        <v>12</v>
      </c>
      <c r="G44" s="81">
        <v>0.2</v>
      </c>
      <c r="H44" s="86">
        <f t="shared" ref="H44:H45" si="3">G44-E44</f>
        <v>0</v>
      </c>
    </row>
    <row r="45" spans="1:8" x14ac:dyDescent="0.2">
      <c r="A45" s="70"/>
      <c r="B45" s="70"/>
      <c r="C45" s="115" t="s">
        <v>46</v>
      </c>
      <c r="D45" s="113" t="str">
        <f>IF(E45&lt;0,"Hay desborde","suficiente ")</f>
        <v xml:space="preserve">suficiente </v>
      </c>
      <c r="E45" s="114">
        <f>IF(E39-E40&gt;0,E44-E43,"no aplica")</f>
        <v>7.2952974866247383E-2</v>
      </c>
      <c r="F45" s="115" t="s">
        <v>18</v>
      </c>
      <c r="G45" s="83">
        <f>G44-G43</f>
        <v>7.2952974866247383E-2</v>
      </c>
      <c r="H45" s="86">
        <f t="shared" si="3"/>
        <v>0</v>
      </c>
    </row>
    <row r="46" spans="1:8" x14ac:dyDescent="0.2">
      <c r="B46" s="116"/>
    </row>
    <row r="47" spans="1:8" ht="15.75" customHeight="1" x14ac:dyDescent="0.25">
      <c r="C47" s="119" t="s">
        <v>62</v>
      </c>
      <c r="D47" s="120"/>
      <c r="E47"/>
      <c r="F47"/>
    </row>
    <row r="48" spans="1:8" ht="15" customHeight="1" x14ac:dyDescent="0.25">
      <c r="C48" s="121" t="s">
        <v>69</v>
      </c>
      <c r="D48" s="122"/>
      <c r="E48" s="123"/>
      <c r="F48" s="123"/>
    </row>
    <row r="49" spans="3:6" ht="15" customHeight="1" x14ac:dyDescent="0.25">
      <c r="C49" s="121" t="s">
        <v>70</v>
      </c>
      <c r="D49" s="122"/>
      <c r="E49" s="123"/>
      <c r="F49" s="123"/>
    </row>
    <row r="50" spans="3:6" ht="15" customHeight="1" x14ac:dyDescent="0.25">
      <c r="C50" s="121" t="s">
        <v>71</v>
      </c>
      <c r="D50" s="124"/>
      <c r="E50" s="124"/>
      <c r="F50" s="124"/>
    </row>
    <row r="51" spans="3:6" ht="15" customHeight="1" x14ac:dyDescent="0.25">
      <c r="C51" s="121" t="s">
        <v>72</v>
      </c>
      <c r="D51" s="122"/>
      <c r="E51" s="123"/>
      <c r="F51" s="123"/>
    </row>
    <row r="52" spans="3:6" ht="15" customHeight="1" x14ac:dyDescent="0.25">
      <c r="C52" s="121" t="s">
        <v>63</v>
      </c>
      <c r="D52" s="122"/>
      <c r="E52" s="123"/>
      <c r="F52" s="123"/>
    </row>
    <row r="53" spans="3:6" ht="15" x14ac:dyDescent="0.25">
      <c r="C53" s="121" t="s">
        <v>85</v>
      </c>
      <c r="D53" s="123"/>
      <c r="E53" s="123"/>
      <c r="F53" s="123"/>
    </row>
    <row r="54" spans="3:6" ht="15" customHeight="1" x14ac:dyDescent="0.25">
      <c r="C54" s="121" t="s">
        <v>73</v>
      </c>
      <c r="D54" s="123"/>
      <c r="E54" s="123"/>
      <c r="F54" s="123"/>
    </row>
    <row r="55" spans="3:6" ht="14.25" customHeight="1" x14ac:dyDescent="0.25">
      <c r="C55" s="121" t="s">
        <v>74</v>
      </c>
      <c r="D55" s="123"/>
      <c r="E55" s="123"/>
      <c r="F55" s="123"/>
    </row>
    <row r="56" spans="3:6" ht="15" customHeight="1" x14ac:dyDescent="0.25">
      <c r="C56" s="121" t="s">
        <v>75</v>
      </c>
      <c r="D56" s="123"/>
      <c r="E56" s="123"/>
      <c r="F56" s="123"/>
    </row>
    <row r="57" spans="3:6" ht="15" customHeight="1" x14ac:dyDescent="0.25">
      <c r="C57" s="121" t="s">
        <v>76</v>
      </c>
      <c r="D57" s="123"/>
      <c r="E57" s="123"/>
      <c r="F57" s="123"/>
    </row>
    <row r="58" spans="3:6" ht="15" customHeight="1" x14ac:dyDescent="0.25">
      <c r="C58" s="121" t="s">
        <v>77</v>
      </c>
      <c r="D58" s="123"/>
      <c r="E58" s="123"/>
      <c r="F58" s="123"/>
    </row>
    <row r="59" spans="3:6" ht="15" customHeight="1" x14ac:dyDescent="0.25">
      <c r="C59" s="121" t="s">
        <v>86</v>
      </c>
      <c r="D59" s="123"/>
      <c r="E59" s="123"/>
      <c r="F59" s="123"/>
    </row>
    <row r="60" spans="3:6" ht="15" customHeight="1" x14ac:dyDescent="0.25">
      <c r="C60" s="121" t="s">
        <v>78</v>
      </c>
      <c r="D60" s="123"/>
      <c r="E60" s="123"/>
      <c r="F60" s="123"/>
    </row>
    <row r="61" spans="3:6" ht="15" customHeight="1" x14ac:dyDescent="0.25">
      <c r="C61" s="121" t="s">
        <v>79</v>
      </c>
      <c r="D61" s="123"/>
      <c r="E61" s="123"/>
      <c r="F61" s="123"/>
    </row>
    <row r="62" spans="3:6" ht="14.25" customHeight="1" x14ac:dyDescent="0.25">
      <c r="C62" s="121" t="s">
        <v>64</v>
      </c>
      <c r="D62" s="124"/>
      <c r="E62" s="124"/>
      <c r="F62" s="124"/>
    </row>
    <row r="63" spans="3:6" ht="15" customHeight="1" x14ac:dyDescent="0.2">
      <c r="C63" s="125" t="s">
        <v>65</v>
      </c>
      <c r="D63" s="125"/>
      <c r="E63" s="125"/>
      <c r="F63" s="125"/>
    </row>
    <row r="64" spans="3:6" ht="15" customHeight="1" x14ac:dyDescent="0.25">
      <c r="C64" s="125" t="s">
        <v>66</v>
      </c>
      <c r="D64" s="128"/>
      <c r="E64" s="128"/>
      <c r="F64" s="128"/>
    </row>
    <row r="65" spans="3:6" ht="15" customHeight="1" x14ac:dyDescent="0.25">
      <c r="C65" s="125" t="s">
        <v>80</v>
      </c>
      <c r="D65" s="126"/>
      <c r="E65" s="127"/>
      <c r="F65" s="127"/>
    </row>
    <row r="66" spans="3:6" ht="15" customHeight="1" x14ac:dyDescent="0.25">
      <c r="C66" s="125" t="s">
        <v>81</v>
      </c>
      <c r="D66" s="126"/>
      <c r="E66" s="127"/>
      <c r="F66" s="127"/>
    </row>
    <row r="67" spans="3:6" ht="15" customHeight="1" x14ac:dyDescent="0.25">
      <c r="C67" s="125" t="s">
        <v>82</v>
      </c>
      <c r="D67" s="123"/>
      <c r="E67" s="123"/>
      <c r="F67" s="123"/>
    </row>
    <row r="68" spans="3:6" ht="15" customHeight="1" x14ac:dyDescent="0.25">
      <c r="C68" s="125" t="s">
        <v>67</v>
      </c>
      <c r="D68" s="127"/>
      <c r="E68" s="127"/>
      <c r="F68" s="127"/>
    </row>
    <row r="69" spans="3:6" ht="15" x14ac:dyDescent="0.25">
      <c r="C69" s="125" t="s">
        <v>83</v>
      </c>
      <c r="D69" s="126"/>
      <c r="E69" s="127"/>
      <c r="F69" s="127"/>
    </row>
  </sheetData>
  <mergeCells count="24">
    <mergeCell ref="C69:F69"/>
    <mergeCell ref="C67:F67"/>
    <mergeCell ref="C68:F68"/>
    <mergeCell ref="C62:F62"/>
    <mergeCell ref="C63:F63"/>
    <mergeCell ref="C64:F64"/>
    <mergeCell ref="C65:F65"/>
    <mergeCell ref="C66:F66"/>
    <mergeCell ref="C57:F57"/>
    <mergeCell ref="C58:F58"/>
    <mergeCell ref="C59:F59"/>
    <mergeCell ref="C60:F60"/>
    <mergeCell ref="C61:F61"/>
    <mergeCell ref="C51:F51"/>
    <mergeCell ref="C52:F52"/>
    <mergeCell ref="C54:F54"/>
    <mergeCell ref="C55:F55"/>
    <mergeCell ref="C56:F56"/>
    <mergeCell ref="C53:F53"/>
    <mergeCell ref="C12:F12"/>
    <mergeCell ref="C47:D47"/>
    <mergeCell ref="C48:F48"/>
    <mergeCell ref="C49:F49"/>
    <mergeCell ref="C50:F50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27BEA8-0D43-4AB4-A553-C66B87CFBB81}">
  <dimension ref="A1:E32"/>
  <sheetViews>
    <sheetView showGridLines="0" workbookViewId="0">
      <selection activeCell="F29" sqref="F29"/>
    </sheetView>
  </sheetViews>
  <sheetFormatPr baseColWidth="10" defaultRowHeight="15" x14ac:dyDescent="0.25"/>
  <cols>
    <col min="1" max="1" width="18" customWidth="1"/>
    <col min="2" max="2" width="16.85546875" customWidth="1"/>
    <col min="3" max="3" width="14.85546875" customWidth="1"/>
  </cols>
  <sheetData>
    <row r="1" spans="1:5" x14ac:dyDescent="0.25">
      <c r="B1" s="1" t="s">
        <v>0</v>
      </c>
    </row>
    <row r="2" spans="1:5" x14ac:dyDescent="0.25">
      <c r="A2" s="2" t="s">
        <v>1</v>
      </c>
      <c r="B2" s="129" t="s">
        <v>2</v>
      </c>
      <c r="C2" s="129" t="s">
        <v>3</v>
      </c>
      <c r="D2" s="1"/>
      <c r="E2" s="1"/>
    </row>
    <row r="3" spans="1:5" x14ac:dyDescent="0.25">
      <c r="A3" s="3" t="s">
        <v>4</v>
      </c>
      <c r="B3" s="129"/>
      <c r="C3" s="129"/>
      <c r="D3" s="1"/>
      <c r="E3" s="1"/>
    </row>
    <row r="4" spans="1:5" x14ac:dyDescent="0.25">
      <c r="A4" s="4">
        <v>3</v>
      </c>
      <c r="B4" s="108">
        <v>0.99199999999999999</v>
      </c>
      <c r="C4" s="4">
        <v>1.55</v>
      </c>
      <c r="D4" s="1"/>
      <c r="E4" s="1"/>
    </row>
    <row r="5" spans="1:5" x14ac:dyDescent="0.25">
      <c r="A5" s="4">
        <v>6</v>
      </c>
      <c r="B5" s="108">
        <v>2.06</v>
      </c>
      <c r="C5" s="4">
        <v>1.58</v>
      </c>
      <c r="D5" s="1"/>
      <c r="E5" s="1"/>
    </row>
    <row r="6" spans="1:5" x14ac:dyDescent="0.25">
      <c r="A6" s="4">
        <v>9</v>
      </c>
      <c r="B6" s="108">
        <v>3.07</v>
      </c>
      <c r="C6" s="4">
        <v>1.53</v>
      </c>
      <c r="D6" s="1"/>
      <c r="E6" s="1"/>
    </row>
    <row r="7" spans="1:5" x14ac:dyDescent="0.25">
      <c r="A7" s="4">
        <v>12</v>
      </c>
      <c r="B7" s="108">
        <v>4</v>
      </c>
      <c r="C7" s="4">
        <v>1.522</v>
      </c>
      <c r="D7" s="1"/>
      <c r="E7" s="1"/>
    </row>
    <row r="8" spans="1:5" x14ac:dyDescent="0.25">
      <c r="A8" s="4">
        <v>18</v>
      </c>
      <c r="B8" s="108">
        <v>6</v>
      </c>
      <c r="C8" s="4">
        <v>1.538</v>
      </c>
      <c r="D8" s="1"/>
      <c r="E8" s="1"/>
    </row>
    <row r="9" spans="1:5" x14ac:dyDescent="0.25">
      <c r="A9" s="4">
        <v>24</v>
      </c>
      <c r="B9" s="108">
        <v>8</v>
      </c>
      <c r="C9" s="4">
        <v>1.55</v>
      </c>
      <c r="D9" s="1"/>
      <c r="E9" s="1"/>
    </row>
    <row r="10" spans="1:5" x14ac:dyDescent="0.25">
      <c r="A10" s="1" t="s">
        <v>5</v>
      </c>
      <c r="B10" s="5" t="s">
        <v>68</v>
      </c>
      <c r="C10" s="1"/>
      <c r="D10" s="1"/>
      <c r="E10" s="1"/>
    </row>
    <row r="15" spans="1:5" x14ac:dyDescent="0.25">
      <c r="D15" s="6"/>
    </row>
    <row r="16" spans="1:5" x14ac:dyDescent="0.25">
      <c r="D16" s="7"/>
    </row>
    <row r="28" spans="1:3" ht="15.75" thickBot="1" x14ac:dyDescent="0.3"/>
    <row r="29" spans="1:3" ht="16.5" thickBot="1" x14ac:dyDescent="0.3">
      <c r="A29" s="8"/>
      <c r="B29" s="8"/>
      <c r="C29" s="8"/>
    </row>
    <row r="30" spans="1:3" ht="16.5" thickBot="1" x14ac:dyDescent="0.3">
      <c r="A30" s="8"/>
      <c r="B30" s="8"/>
      <c r="C30" s="8"/>
    </row>
    <row r="31" spans="1:3" ht="16.5" thickBot="1" x14ac:dyDescent="0.3">
      <c r="A31" s="8"/>
      <c r="B31" s="8"/>
      <c r="C31" s="8"/>
    </row>
    <row r="32" spans="1:3" ht="16.5" thickBot="1" x14ac:dyDescent="0.3">
      <c r="A32" s="8"/>
      <c r="B32" s="8"/>
      <c r="C32" s="8"/>
    </row>
  </sheetData>
  <mergeCells count="2">
    <mergeCell ref="B2:B3"/>
    <mergeCell ref="C2:C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Escalera</vt:lpstr>
      <vt:lpstr>Datos Escalera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Carlos Paez</cp:lastModifiedBy>
  <dcterms:created xsi:type="dcterms:W3CDTF">2022-05-06T14:47:28Z</dcterms:created>
  <dcterms:modified xsi:type="dcterms:W3CDTF">2024-05-30T21:18:22Z</dcterms:modified>
</cp:coreProperties>
</file>